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360" yWindow="105" windowWidth="14355" windowHeight="4695"/>
  </bookViews>
  <sheets>
    <sheet name="Sheet2" sheetId="2" r:id="rId1"/>
    <sheet name="Sheet3" sheetId="3" r:id="rId2"/>
  </sheets>
  <calcPr calcId="125725"/>
</workbook>
</file>

<file path=xl/calcChain.xml><?xml version="1.0" encoding="utf-8"?>
<calcChain xmlns="http://schemas.openxmlformats.org/spreadsheetml/2006/main">
  <c r="E5" i="2"/>
  <c r="E7"/>
  <c r="E9"/>
  <c r="E11"/>
  <c r="E13"/>
  <c r="D4"/>
  <c r="E4" s="1"/>
  <c r="D5"/>
  <c r="D6"/>
  <c r="E6" s="1"/>
  <c r="D7"/>
  <c r="D8"/>
  <c r="E8" s="1"/>
  <c r="D9"/>
  <c r="D10"/>
  <c r="E10" s="1"/>
  <c r="D11"/>
  <c r="D12"/>
  <c r="E12" s="1"/>
  <c r="D13"/>
  <c r="D14"/>
  <c r="E14" s="1"/>
  <c r="A4" l="1"/>
  <c r="F13"/>
  <c r="G13" s="1"/>
  <c r="I14"/>
  <c r="J14" s="1"/>
  <c r="F4"/>
  <c r="G4" s="1"/>
  <c r="I5"/>
  <c r="J5" s="1"/>
  <c r="I6"/>
  <c r="J6" s="1"/>
  <c r="F8"/>
  <c r="G8" s="1"/>
  <c r="I9"/>
  <c r="J9" s="1"/>
  <c r="I10"/>
  <c r="J10" s="1"/>
  <c r="F12"/>
  <c r="G12" s="1"/>
  <c r="D3"/>
  <c r="E3" l="1"/>
  <c r="F3" s="1"/>
  <c r="G3"/>
  <c r="H3" s="1"/>
  <c r="K3" s="1"/>
  <c r="F14"/>
  <c r="G14" s="1"/>
  <c r="H14" s="1"/>
  <c r="H13"/>
  <c r="H4"/>
  <c r="K4" s="1"/>
  <c r="H12"/>
  <c r="H8"/>
  <c r="I11"/>
  <c r="J11" s="1"/>
  <c r="I7"/>
  <c r="J7" s="1"/>
  <c r="I13"/>
  <c r="J13" s="1"/>
  <c r="I12"/>
  <c r="J12" s="1"/>
  <c r="I8"/>
  <c r="J8" s="1"/>
  <c r="L8" l="1"/>
  <c r="M8" s="1"/>
  <c r="N8" s="1"/>
  <c r="K8"/>
  <c r="L14"/>
  <c r="M14" s="1"/>
  <c r="N14" s="1"/>
  <c r="K14"/>
  <c r="L12"/>
  <c r="K12"/>
  <c r="L13"/>
  <c r="M13" s="1"/>
  <c r="N13" s="1"/>
  <c r="K13"/>
  <c r="F5"/>
  <c r="G5" s="1"/>
  <c r="H5" s="1"/>
  <c r="F10"/>
  <c r="G10" s="1"/>
  <c r="H10" s="1"/>
  <c r="F7"/>
  <c r="G7" s="1"/>
  <c r="H7" s="1"/>
  <c r="F9"/>
  <c r="G9" s="1"/>
  <c r="H9" s="1"/>
  <c r="F6"/>
  <c r="G6" s="1"/>
  <c r="H6" s="1"/>
  <c r="F11"/>
  <c r="G11" s="1"/>
  <c r="H11" s="1"/>
  <c r="M12"/>
  <c r="N12" s="1"/>
  <c r="L3"/>
  <c r="M3" s="1"/>
  <c r="N3" s="1"/>
  <c r="I3"/>
  <c r="J3" s="1"/>
  <c r="L4"/>
  <c r="M4" s="1"/>
  <c r="N4" s="1"/>
  <c r="I4"/>
  <c r="J4" s="1"/>
  <c r="L6" l="1"/>
  <c r="M6" s="1"/>
  <c r="N6" s="1"/>
  <c r="K6"/>
  <c r="L7"/>
  <c r="M7" s="1"/>
  <c r="N7" s="1"/>
  <c r="K7"/>
  <c r="L5"/>
  <c r="M5" s="1"/>
  <c r="N5" s="1"/>
  <c r="K5"/>
  <c r="L11"/>
  <c r="M11" s="1"/>
  <c r="N11" s="1"/>
  <c r="K11"/>
  <c r="L9"/>
  <c r="M9" s="1"/>
  <c r="N9" s="1"/>
  <c r="K9"/>
  <c r="L10"/>
  <c r="M10" s="1"/>
  <c r="N10" s="1"/>
  <c r="K10"/>
</calcChain>
</file>

<file path=xl/sharedStrings.xml><?xml version="1.0" encoding="utf-8"?>
<sst xmlns="http://schemas.openxmlformats.org/spreadsheetml/2006/main" count="27" uniqueCount="26">
  <si>
    <t>L</t>
  </si>
  <si>
    <t>5 &lt; số tầng ≤ 7 không có tầng hầm</t>
  </si>
  <si>
    <t>7 &lt; số tầng ≤ 10 không có tầng hầm</t>
  </si>
  <si>
    <t>Số tầng ≤ 5 không có tầng hầm</t>
  </si>
  <si>
    <t>Số tầng ≤ 5 có 1 tầng hầm</t>
  </si>
  <si>
    <t>Số tầng 5 &lt; số tầng ≤ 7 không có tầng hầm</t>
  </si>
  <si>
    <t>Số tầng 5 &lt; số tầng ≤ 7 có 1 tầng hầm</t>
  </si>
  <si>
    <t>7 &lt; số tầng ≤ 10 không có tầng hầm</t>
  </si>
  <si>
    <t>7 &lt; số tầng ≤ 10 có 1 tầng hầm</t>
  </si>
  <si>
    <t>10 &lt; số tầng ≤ 15 không có tầng hầm</t>
  </si>
  <si>
    <t>10 &lt; số tầng ≤ 15 có 1 tầng hầm</t>
  </si>
  <si>
    <t>15 &lt; số tầng ≤ 20 không có tầng hầm</t>
  </si>
  <si>
    <t>15 &lt; số tầng ≤ 20 có 1 tầng hầm</t>
  </si>
  <si>
    <t>Chi phí khác</t>
  </si>
  <si>
    <t xml:space="preserve">GT </t>
  </si>
  <si>
    <t>Vđ</t>
  </si>
  <si>
    <t>Tđ</t>
  </si>
  <si>
    <t>STT</t>
  </si>
  <si>
    <t>Loại hình nhà ở xã hội dạng chung cư</t>
  </si>
  <si>
    <t>Suất vốn đầu tư xây dựng 1m2( đã bao gồm thuế VAT)</t>
  </si>
  <si>
    <t>Suất vốn đầu tư xây dựng 1m2 trước thuế</t>
  </si>
  <si>
    <t>Lợi nhuận định mức của nhà đầu tư phân bổ theo giá thuê nhà tính trên 1m2(L)</t>
  </si>
  <si>
    <t>Giá thuê (Gt)</t>
  </si>
  <si>
    <t>Tổng chi phí đầu tư xây dựng và một số khoản chi phí hợp lí khác(Tđ)</t>
  </si>
  <si>
    <t>Chi phí bảo trì bình quân hàng năm phân bổ trên 01m2 sử dụng nhà  (Bt - tỉnh bằng 2%Tđ)</t>
  </si>
  <si>
    <t>BẢN TÍNH KHUNG GIÁ</t>
  </si>
</sst>
</file>

<file path=xl/styles.xml><?xml version="1.0" encoding="utf-8"?>
<styleSheet xmlns="http://schemas.openxmlformats.org/spreadsheetml/2006/main">
  <numFmts count="2">
    <numFmt numFmtId="164" formatCode="_(* #,##0.00_);_(* \(#,##0.00\);_(* &quot;-&quot;??_);_(@_)"/>
    <numFmt numFmtId="165" formatCode="_(* #,##0_);_(* \(#,##0\);_(* &quot;-&quot;??_);_(@_)"/>
  </numFmts>
  <fonts count="7">
    <font>
      <sz val="11"/>
      <color theme="1"/>
      <name val="Calibri"/>
      <family val="2"/>
      <scheme val="minor"/>
    </font>
    <font>
      <sz val="14"/>
      <color theme="1"/>
      <name val="Times New Roman"/>
      <family val="1"/>
    </font>
    <font>
      <sz val="11"/>
      <color theme="1"/>
      <name val="Calibri"/>
      <family val="2"/>
      <scheme val="minor"/>
    </font>
    <font>
      <sz val="14"/>
      <color rgb="FF000000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24">
    <xf numFmtId="0" fontId="0" fillId="0" borderId="0" xfId="0"/>
    <xf numFmtId="0" fontId="0" fillId="0" borderId="0" xfId="0"/>
    <xf numFmtId="0" fontId="5" fillId="0" borderId="0" xfId="0" applyFont="1"/>
    <xf numFmtId="165" fontId="5" fillId="0" borderId="0" xfId="1" applyNumberFormat="1" applyFont="1"/>
    <xf numFmtId="165" fontId="4" fillId="0" borderId="1" xfId="1" applyNumberFormat="1" applyFont="1" applyBorder="1" applyAlignment="1">
      <alignment horizontal="center" wrapText="1"/>
    </xf>
    <xf numFmtId="165" fontId="4" fillId="0" borderId="1" xfId="1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top" wrapText="1"/>
    </xf>
    <xf numFmtId="165" fontId="2" fillId="0" borderId="1" xfId="1" applyNumberFormat="1" applyFont="1" applyBorder="1"/>
    <xf numFmtId="165" fontId="0" fillId="0" borderId="1" xfId="0" applyNumberFormat="1" applyFont="1" applyBorder="1"/>
    <xf numFmtId="164" fontId="0" fillId="0" borderId="1" xfId="0" applyNumberFormat="1" applyFont="1" applyBorder="1"/>
    <xf numFmtId="0" fontId="0" fillId="0" borderId="1" xfId="0" applyFont="1" applyBorder="1"/>
    <xf numFmtId="0" fontId="0" fillId="0" borderId="1" xfId="0" applyFont="1" applyBorder="1" applyAlignment="1">
      <alignment horizontal="center"/>
    </xf>
    <xf numFmtId="0" fontId="3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165" fontId="0" fillId="0" borderId="1" xfId="1" applyNumberFormat="1" applyFont="1" applyBorder="1" applyAlignment="1">
      <alignment horizontal="center"/>
    </xf>
    <xf numFmtId="165" fontId="0" fillId="0" borderId="1" xfId="1" applyNumberFormat="1" applyFont="1" applyBorder="1"/>
    <xf numFmtId="165" fontId="0" fillId="0" borderId="1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165" fontId="0" fillId="2" borderId="1" xfId="1" applyNumberFormat="1" applyFont="1" applyFill="1" applyBorder="1" applyAlignment="1">
      <alignment horizontal="center" vertical="center" wrapText="1"/>
    </xf>
    <xf numFmtId="165" fontId="0" fillId="2" borderId="1" xfId="1" applyNumberFormat="1" applyFont="1" applyFill="1" applyBorder="1" applyAlignment="1">
      <alignment horizontal="center"/>
    </xf>
    <xf numFmtId="165" fontId="5" fillId="2" borderId="0" xfId="1" applyNumberFormat="1" applyFont="1" applyFill="1"/>
    <xf numFmtId="0" fontId="6" fillId="0" borderId="1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4"/>
  <sheetViews>
    <sheetView tabSelected="1" topLeftCell="A4" zoomScaleNormal="100" workbookViewId="0">
      <selection activeCell="J10" sqref="J10"/>
    </sheetView>
  </sheetViews>
  <sheetFormatPr defaultRowHeight="15"/>
  <cols>
    <col min="2" max="2" width="42.42578125" customWidth="1"/>
    <col min="3" max="3" width="13.28515625" style="3" bestFit="1" customWidth="1"/>
    <col min="4" max="4" width="10.5703125" style="2" bestFit="1" customWidth="1"/>
    <col min="5" max="5" width="11.5703125" style="2" hidden="1" customWidth="1"/>
    <col min="6" max="6" width="11.5703125" style="2" customWidth="1"/>
    <col min="7" max="7" width="14.140625" style="2" hidden="1" customWidth="1"/>
    <col min="8" max="8" width="14.140625" style="3" customWidth="1"/>
    <col min="9" max="9" width="9.140625" hidden="1" customWidth="1"/>
    <col min="10" max="10" width="13.85546875" style="3" customWidth="1"/>
    <col min="11" max="11" width="13.85546875" style="2" customWidth="1"/>
    <col min="12" max="12" width="9.140625" style="3" customWidth="1"/>
    <col min="13" max="13" width="9.140625" customWidth="1"/>
    <col min="14" max="14" width="10.5703125" style="22" bestFit="1" customWidth="1"/>
  </cols>
  <sheetData>
    <row r="1" spans="1:14">
      <c r="A1" s="19" t="s">
        <v>25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</row>
    <row r="2" spans="1:14" ht="110.25" customHeight="1">
      <c r="A2" s="6" t="s">
        <v>17</v>
      </c>
      <c r="B2" s="6" t="s">
        <v>18</v>
      </c>
      <c r="C2" s="4" t="s">
        <v>19</v>
      </c>
      <c r="D2" s="5" t="s">
        <v>20</v>
      </c>
      <c r="E2" s="5" t="s">
        <v>13</v>
      </c>
      <c r="F2" s="5" t="s">
        <v>13</v>
      </c>
      <c r="G2" s="5" t="s">
        <v>16</v>
      </c>
      <c r="H2" s="5" t="s">
        <v>23</v>
      </c>
      <c r="I2" s="5" t="s">
        <v>0</v>
      </c>
      <c r="J2" s="5" t="s">
        <v>21</v>
      </c>
      <c r="K2" s="5" t="s">
        <v>24</v>
      </c>
      <c r="L2" s="5" t="s">
        <v>15</v>
      </c>
      <c r="M2" s="5" t="s">
        <v>14</v>
      </c>
      <c r="N2" s="20" t="s">
        <v>22</v>
      </c>
    </row>
    <row r="3" spans="1:14" ht="18.75">
      <c r="A3" s="6">
        <v>1</v>
      </c>
      <c r="B3" s="8" t="s">
        <v>3</v>
      </c>
      <c r="C3" s="9">
        <v>5611000</v>
      </c>
      <c r="D3" s="10">
        <f>C3/1.1</f>
        <v>5100909.0909090908</v>
      </c>
      <c r="E3" s="10">
        <f>D3*0.962*0.02</f>
        <v>98141.490909090906</v>
      </c>
      <c r="F3" s="10">
        <f>ROUND(E3,0)</f>
        <v>98141</v>
      </c>
      <c r="G3" s="11">
        <f>(D3*0.962*1)+F3</f>
        <v>5005215.5454545449</v>
      </c>
      <c r="H3" s="17">
        <f>ROUND(G3,0)</f>
        <v>5005216</v>
      </c>
      <c r="I3" s="12">
        <f>((H3*0.1)/(1*20*12))</f>
        <v>2085.5066666666667</v>
      </c>
      <c r="J3" s="16">
        <f>ROUND(I3,0)</f>
        <v>2086</v>
      </c>
      <c r="K3" s="18">
        <f>H3*0.02</f>
        <v>100104.32000000001</v>
      </c>
      <c r="L3" s="16">
        <f>((H3*0.087*(1+0.087)^20))/((1+0.087)^20-1)</f>
        <v>536631.62724532874</v>
      </c>
      <c r="M3" s="13">
        <f>(((L3+H3*0.02))/(12*1))*1.1+J3</f>
        <v>60453.461830821798</v>
      </c>
      <c r="N3" s="21">
        <f>ROUND(M3,-2)</f>
        <v>60500</v>
      </c>
    </row>
    <row r="4" spans="1:14" ht="18.75">
      <c r="A4" s="7">
        <f>A3+A3</f>
        <v>2</v>
      </c>
      <c r="B4" s="8" t="s">
        <v>4</v>
      </c>
      <c r="C4" s="9">
        <v>6560000</v>
      </c>
      <c r="D4" s="10">
        <f t="shared" ref="D4:D14" si="0">C4/1.1</f>
        <v>5963636.3636363633</v>
      </c>
      <c r="E4" s="11">
        <f>D4*0.962*0.02</f>
        <v>114740.36363636363</v>
      </c>
      <c r="F4" s="10">
        <f t="shared" ref="F4:F14" si="1">ROUND(E4,0)</f>
        <v>114740</v>
      </c>
      <c r="G4" s="11">
        <f t="shared" ref="G4:G14" si="2">(D4*0.962*1)+F4</f>
        <v>5851758.1818181816</v>
      </c>
      <c r="H4" s="17">
        <f>ROUND(G4,0)</f>
        <v>5851758</v>
      </c>
      <c r="I4" s="12">
        <f>((H4*0.1)/(1*20*12))</f>
        <v>2438.2325000000001</v>
      </c>
      <c r="J4" s="16">
        <f t="shared" ref="J4:J14" si="3">ROUND(I4,0)</f>
        <v>2438</v>
      </c>
      <c r="K4" s="18">
        <f t="shared" ref="K4:K14" si="4">H4*0.02</f>
        <v>117035.16</v>
      </c>
      <c r="L4" s="16">
        <f>((H4*0.087*(1+0.087)^20))/((1+0.087)^20-1)</f>
        <v>627393.18698451179</v>
      </c>
      <c r="M4" s="13">
        <f t="shared" ref="M4:M14" si="5">(((L4+H4*0.02))/(12*1))*1.1+J4</f>
        <v>70677.26514024692</v>
      </c>
      <c r="N4" s="21">
        <f t="shared" ref="N4:N14" si="6">ROUND(M4,-2)</f>
        <v>70700</v>
      </c>
    </row>
    <row r="5" spans="1:14" ht="37.5">
      <c r="A5" s="7">
        <v>3</v>
      </c>
      <c r="B5" s="8" t="s">
        <v>5</v>
      </c>
      <c r="C5" s="9">
        <v>7246000</v>
      </c>
      <c r="D5" s="10">
        <f t="shared" si="0"/>
        <v>6587272.7272727266</v>
      </c>
      <c r="E5" s="11">
        <f t="shared" ref="E5:E14" si="7">D5*0.962*0.02</f>
        <v>126739.12727272724</v>
      </c>
      <c r="F5" s="10">
        <f t="shared" si="1"/>
        <v>126739</v>
      </c>
      <c r="G5" s="11">
        <f t="shared" si="2"/>
        <v>6463695.3636363624</v>
      </c>
      <c r="H5" s="17">
        <f t="shared" ref="H5:H14" si="8">ROUND(G5,0)</f>
        <v>6463695</v>
      </c>
      <c r="I5" s="12">
        <f t="shared" ref="I5:I14" si="9">((D5*0.962*0.1)/(0.7*20*12))*1.1</f>
        <v>4149.1976190476189</v>
      </c>
      <c r="J5" s="16">
        <f t="shared" si="3"/>
        <v>4149</v>
      </c>
      <c r="K5" s="18">
        <f t="shared" si="4"/>
        <v>129273.90000000001</v>
      </c>
      <c r="L5" s="16">
        <f t="shared" ref="L5:L14" si="10">((H5*0.087*(1+0.087)^20))/((1+0.087)^20-1)</f>
        <v>693001.69380651996</v>
      </c>
      <c r="M5" s="13">
        <f t="shared" si="5"/>
        <v>79524.262765597668</v>
      </c>
      <c r="N5" s="21">
        <f t="shared" si="6"/>
        <v>79500</v>
      </c>
    </row>
    <row r="6" spans="1:14" ht="37.5">
      <c r="A6" s="7">
        <v>4</v>
      </c>
      <c r="B6" s="8" t="s">
        <v>6</v>
      </c>
      <c r="C6" s="9">
        <v>7750000</v>
      </c>
      <c r="D6" s="10">
        <f t="shared" si="0"/>
        <v>7045454.5454545449</v>
      </c>
      <c r="E6" s="11">
        <f t="shared" si="7"/>
        <v>135554.54545454544</v>
      </c>
      <c r="F6" s="10">
        <f t="shared" si="1"/>
        <v>135555</v>
      </c>
      <c r="G6" s="11">
        <f t="shared" si="2"/>
        <v>6913282.2727272715</v>
      </c>
      <c r="H6" s="17">
        <f t="shared" si="8"/>
        <v>6913282</v>
      </c>
      <c r="I6" s="12">
        <f t="shared" si="9"/>
        <v>4437.7976190476184</v>
      </c>
      <c r="J6" s="16">
        <f t="shared" si="3"/>
        <v>4438</v>
      </c>
      <c r="K6" s="18">
        <f t="shared" si="4"/>
        <v>138265.64000000001</v>
      </c>
      <c r="L6" s="16">
        <f t="shared" si="10"/>
        <v>741203.92991348228</v>
      </c>
      <c r="M6" s="13">
        <f t="shared" si="5"/>
        <v>85056.043908735883</v>
      </c>
      <c r="N6" s="21">
        <f t="shared" si="6"/>
        <v>85100</v>
      </c>
    </row>
    <row r="7" spans="1:14" s="1" customFormat="1" ht="18.75">
      <c r="A7" s="7">
        <v>5</v>
      </c>
      <c r="B7" s="8" t="s">
        <v>7</v>
      </c>
      <c r="C7" s="9">
        <v>7462000</v>
      </c>
      <c r="D7" s="10">
        <f t="shared" si="0"/>
        <v>6783636.3636363633</v>
      </c>
      <c r="E7" s="11">
        <f t="shared" si="7"/>
        <v>130517.16363636364</v>
      </c>
      <c r="F7" s="10">
        <f t="shared" si="1"/>
        <v>130517</v>
      </c>
      <c r="G7" s="11">
        <f t="shared" si="2"/>
        <v>6656375.1818181816</v>
      </c>
      <c r="H7" s="17">
        <f t="shared" si="8"/>
        <v>6656375</v>
      </c>
      <c r="I7" s="12">
        <f t="shared" si="9"/>
        <v>4272.8833333333341</v>
      </c>
      <c r="J7" s="16">
        <f t="shared" si="3"/>
        <v>4273</v>
      </c>
      <c r="K7" s="18">
        <f t="shared" si="4"/>
        <v>133127.5</v>
      </c>
      <c r="L7" s="16">
        <f t="shared" si="10"/>
        <v>713659.77967886394</v>
      </c>
      <c r="M7" s="13">
        <f t="shared" si="5"/>
        <v>81895.167303895869</v>
      </c>
      <c r="N7" s="21">
        <f t="shared" si="6"/>
        <v>81900</v>
      </c>
    </row>
    <row r="8" spans="1:14" s="1" customFormat="1" ht="18.75">
      <c r="A8" s="7">
        <v>6</v>
      </c>
      <c r="B8" s="8" t="s">
        <v>8</v>
      </c>
      <c r="C8" s="9">
        <v>7809000</v>
      </c>
      <c r="D8" s="10">
        <f t="shared" si="0"/>
        <v>7099090.9090909082</v>
      </c>
      <c r="E8" s="11">
        <f t="shared" si="7"/>
        <v>136586.50909090906</v>
      </c>
      <c r="F8" s="10">
        <f t="shared" si="1"/>
        <v>136587</v>
      </c>
      <c r="G8" s="11">
        <f t="shared" si="2"/>
        <v>6965912.4545454532</v>
      </c>
      <c r="H8" s="17">
        <f t="shared" si="8"/>
        <v>6965912</v>
      </c>
      <c r="I8" s="12">
        <f t="shared" si="9"/>
        <v>4471.5821428571426</v>
      </c>
      <c r="J8" s="16">
        <f t="shared" si="3"/>
        <v>4472</v>
      </c>
      <c r="K8" s="18">
        <f t="shared" si="4"/>
        <v>139318.24</v>
      </c>
      <c r="L8" s="16">
        <f t="shared" si="10"/>
        <v>746846.62795926526</v>
      </c>
      <c r="M8" s="13">
        <f t="shared" si="5"/>
        <v>85703.779562932657</v>
      </c>
      <c r="N8" s="21">
        <f t="shared" si="6"/>
        <v>85700</v>
      </c>
    </row>
    <row r="9" spans="1:14" ht="18.75">
      <c r="A9" s="7">
        <v>7</v>
      </c>
      <c r="B9" s="8" t="s">
        <v>9</v>
      </c>
      <c r="C9" s="9">
        <v>7812000</v>
      </c>
      <c r="D9" s="10">
        <f t="shared" si="0"/>
        <v>7101818.1818181816</v>
      </c>
      <c r="E9" s="11">
        <f t="shared" si="7"/>
        <v>136638.98181818181</v>
      </c>
      <c r="F9" s="10">
        <f t="shared" si="1"/>
        <v>136639</v>
      </c>
      <c r="G9" s="11">
        <f t="shared" si="2"/>
        <v>6968588.0909090908</v>
      </c>
      <c r="H9" s="17">
        <f t="shared" si="8"/>
        <v>6968588</v>
      </c>
      <c r="I9" s="12">
        <f t="shared" si="9"/>
        <v>4473.3000000000011</v>
      </c>
      <c r="J9" s="16">
        <f t="shared" si="3"/>
        <v>4473</v>
      </c>
      <c r="K9" s="18">
        <f t="shared" si="4"/>
        <v>139371.76</v>
      </c>
      <c r="L9" s="16">
        <f t="shared" si="10"/>
        <v>747133.53390588344</v>
      </c>
      <c r="M9" s="13">
        <f t="shared" si="5"/>
        <v>85735.985274705992</v>
      </c>
      <c r="N9" s="21">
        <f t="shared" si="6"/>
        <v>85700</v>
      </c>
    </row>
    <row r="10" spans="1:14" ht="18.75">
      <c r="A10" s="7">
        <v>8</v>
      </c>
      <c r="B10" s="8" t="s">
        <v>10</v>
      </c>
      <c r="C10" s="9">
        <v>8035000</v>
      </c>
      <c r="D10" s="10">
        <f t="shared" si="0"/>
        <v>7304545.4545454541</v>
      </c>
      <c r="E10" s="11">
        <f t="shared" si="7"/>
        <v>140539.45454545453</v>
      </c>
      <c r="F10" s="10">
        <f t="shared" si="1"/>
        <v>140539</v>
      </c>
      <c r="G10" s="11">
        <f t="shared" si="2"/>
        <v>7167511.7272727266</v>
      </c>
      <c r="H10" s="17">
        <f t="shared" si="8"/>
        <v>7167512</v>
      </c>
      <c r="I10" s="12">
        <f t="shared" si="9"/>
        <v>4600.9940476190477</v>
      </c>
      <c r="J10" s="16">
        <f t="shared" si="3"/>
        <v>4601</v>
      </c>
      <c r="K10" s="18">
        <f t="shared" si="4"/>
        <v>143350.24</v>
      </c>
      <c r="L10" s="16">
        <f t="shared" si="10"/>
        <v>768461.0669870032</v>
      </c>
      <c r="M10" s="13">
        <f t="shared" si="5"/>
        <v>88183.703140475292</v>
      </c>
      <c r="N10" s="21">
        <f t="shared" si="6"/>
        <v>88200</v>
      </c>
    </row>
    <row r="11" spans="1:14" ht="18.75">
      <c r="A11" s="7">
        <v>9</v>
      </c>
      <c r="B11" s="8" t="s">
        <v>11</v>
      </c>
      <c r="C11" s="9">
        <v>8717000</v>
      </c>
      <c r="D11" s="10">
        <f t="shared" si="0"/>
        <v>7924545.4545454541</v>
      </c>
      <c r="E11" s="11">
        <f t="shared" si="7"/>
        <v>152468.25454545455</v>
      </c>
      <c r="F11" s="10">
        <f t="shared" si="1"/>
        <v>152468</v>
      </c>
      <c r="G11" s="11">
        <f t="shared" si="2"/>
        <v>7775880.7272727266</v>
      </c>
      <c r="H11" s="17">
        <f t="shared" si="8"/>
        <v>7775881</v>
      </c>
      <c r="I11" s="12">
        <f t="shared" si="9"/>
        <v>4991.5202380952378</v>
      </c>
      <c r="J11" s="16">
        <f t="shared" si="3"/>
        <v>4992</v>
      </c>
      <c r="K11" s="18">
        <f t="shared" si="4"/>
        <v>155517.62</v>
      </c>
      <c r="L11" s="16">
        <f t="shared" si="10"/>
        <v>833687.03254685388</v>
      </c>
      <c r="M11" s="13">
        <f t="shared" si="5"/>
        <v>95669.09315012829</v>
      </c>
      <c r="N11" s="21">
        <f t="shared" si="6"/>
        <v>95700</v>
      </c>
    </row>
    <row r="12" spans="1:14" ht="18.75">
      <c r="A12" s="7">
        <v>10</v>
      </c>
      <c r="B12" s="8" t="s">
        <v>12</v>
      </c>
      <c r="C12" s="9">
        <v>8844000</v>
      </c>
      <c r="D12" s="10">
        <f t="shared" si="0"/>
        <v>8039999.9999999991</v>
      </c>
      <c r="E12" s="11">
        <f t="shared" si="7"/>
        <v>154689.59999999998</v>
      </c>
      <c r="F12" s="10">
        <f t="shared" si="1"/>
        <v>154690</v>
      </c>
      <c r="G12" s="11">
        <f t="shared" si="2"/>
        <v>7889169.9999999991</v>
      </c>
      <c r="H12" s="17">
        <f t="shared" si="8"/>
        <v>7889170</v>
      </c>
      <c r="I12" s="12">
        <f t="shared" si="9"/>
        <v>5064.2428571428582</v>
      </c>
      <c r="J12" s="16">
        <f t="shared" si="3"/>
        <v>5064</v>
      </c>
      <c r="K12" s="18">
        <f t="shared" si="4"/>
        <v>157783.4</v>
      </c>
      <c r="L12" s="16">
        <f t="shared" si="10"/>
        <v>845833.25369275361</v>
      </c>
      <c r="M12" s="13">
        <f t="shared" si="5"/>
        <v>97062.193255169099</v>
      </c>
      <c r="N12" s="21">
        <f t="shared" si="6"/>
        <v>97100</v>
      </c>
    </row>
    <row r="13" spans="1:14" ht="18.75">
      <c r="A13" s="23">
        <v>1</v>
      </c>
      <c r="B13" s="14" t="s">
        <v>1</v>
      </c>
      <c r="C13" s="9">
        <v>5709000</v>
      </c>
      <c r="D13" s="10">
        <f t="shared" si="0"/>
        <v>5190000</v>
      </c>
      <c r="E13" s="11">
        <f t="shared" si="7"/>
        <v>99855.6</v>
      </c>
      <c r="F13" s="10">
        <f t="shared" si="1"/>
        <v>99856</v>
      </c>
      <c r="G13" s="11">
        <f t="shared" si="2"/>
        <v>5092636</v>
      </c>
      <c r="H13" s="17">
        <f t="shared" si="8"/>
        <v>5092636</v>
      </c>
      <c r="I13" s="12">
        <f t="shared" si="9"/>
        <v>3269.0821428571435</v>
      </c>
      <c r="J13" s="17">
        <f t="shared" si="3"/>
        <v>3269</v>
      </c>
      <c r="K13" s="18">
        <f t="shared" si="4"/>
        <v>101852.72</v>
      </c>
      <c r="L13" s="17">
        <f t="shared" si="10"/>
        <v>546004.31702610664</v>
      </c>
      <c r="M13" s="13">
        <f t="shared" si="5"/>
        <v>62655.895060726449</v>
      </c>
      <c r="N13" s="21">
        <f t="shared" si="6"/>
        <v>62700</v>
      </c>
    </row>
    <row r="14" spans="1:14" ht="18.75">
      <c r="A14" s="23">
        <v>2</v>
      </c>
      <c r="B14" s="15" t="s">
        <v>2</v>
      </c>
      <c r="C14" s="9">
        <v>5879000</v>
      </c>
      <c r="D14" s="10">
        <f t="shared" si="0"/>
        <v>5344545.4545454541</v>
      </c>
      <c r="E14" s="11">
        <f t="shared" si="7"/>
        <v>102829.05454545454</v>
      </c>
      <c r="F14" s="10">
        <f t="shared" si="1"/>
        <v>102829</v>
      </c>
      <c r="G14" s="11">
        <f t="shared" si="2"/>
        <v>5244281.7272727266</v>
      </c>
      <c r="H14" s="17">
        <f t="shared" si="8"/>
        <v>5244282</v>
      </c>
      <c r="I14" s="12">
        <f t="shared" si="9"/>
        <v>3366.4273809523806</v>
      </c>
      <c r="J14" s="17">
        <f t="shared" si="3"/>
        <v>3366</v>
      </c>
      <c r="K14" s="18">
        <f t="shared" si="4"/>
        <v>104885.64</v>
      </c>
      <c r="L14" s="17">
        <f t="shared" si="10"/>
        <v>562262.96395467978</v>
      </c>
      <c r="M14" s="13">
        <f t="shared" si="5"/>
        <v>64521.288695845651</v>
      </c>
      <c r="N14" s="21">
        <f t="shared" si="6"/>
        <v>64500</v>
      </c>
    </row>
  </sheetData>
  <mergeCells count="1">
    <mergeCell ref="A1:N1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AD9C771138BD8499F295DA9EFA7D48F" ma:contentTypeVersion="0" ma:contentTypeDescription="Create a new document." ma:contentTypeScope="" ma:versionID="7d2638bf103efb323597996a405f8da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64490b4aec6201516c3a874156f37b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45A2444-7C08-4859-AA20-254EC5CE857C}"/>
</file>

<file path=customXml/itemProps2.xml><?xml version="1.0" encoding="utf-8"?>
<ds:datastoreItem xmlns:ds="http://schemas.openxmlformats.org/officeDocument/2006/customXml" ds:itemID="{6FC59ACF-81FD-4D02-BF36-9CC55AD891E7}"/>
</file>

<file path=customXml/itemProps3.xml><?xml version="1.0" encoding="utf-8"?>
<ds:datastoreItem xmlns:ds="http://schemas.openxmlformats.org/officeDocument/2006/customXml" ds:itemID="{46D55F82-873E-4803-B6B3-0DC7E3056FE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KTC</dc:creator>
  <cp:lastModifiedBy>Ha Thanh Hai</cp:lastModifiedBy>
  <dcterms:created xsi:type="dcterms:W3CDTF">2024-06-19T08:54:44Z</dcterms:created>
  <dcterms:modified xsi:type="dcterms:W3CDTF">2024-07-18T11:11:05Z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0x010100DAD9C771138BD8499F295DA9EFA7D48F</vt:lpwstr>
  </property>
</Properties>
</file>